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" yWindow="65500" windowWidth="11376" windowHeight="6540" activeTab="0"/>
  </bookViews>
  <sheets>
    <sheet name="spl_max1" sheetId="1" r:id="rId1"/>
  </sheets>
  <definedNames>
    <definedName name="_xlnm.Print_Area" localSheetId="0">'spl_max1'!$A$2:$K$35</definedName>
  </definedNames>
  <calcPr fullCalcOnLoad="1"/>
</workbook>
</file>

<file path=xl/sharedStrings.xml><?xml version="1.0" encoding="utf-8"?>
<sst xmlns="http://schemas.openxmlformats.org/spreadsheetml/2006/main" count="63" uniqueCount="47">
  <si>
    <t>A)  Excursion limited rms sound pressure level (SPL) for a driver in a closed box (monopole)</t>
  </si>
  <si>
    <t>and in an open baffle (dipole) at 1 m distance on-axis, in free-space</t>
  </si>
  <si>
    <t>Enter bold faced values for the driver under investigation, path difference and start frequency:</t>
  </si>
  <si>
    <t>Add 6 dB to SPL for radiation into half-space.</t>
  </si>
  <si>
    <t>Driver A</t>
  </si>
  <si>
    <t>Driver B</t>
  </si>
  <si>
    <t>Effective piston area Sd =</t>
  </si>
  <si>
    <t>cm^2</t>
  </si>
  <si>
    <t>Peak excursion Xmax =</t>
  </si>
  <si>
    <t>mm</t>
  </si>
  <si>
    <t>Effective path difference D =</t>
  </si>
  <si>
    <t>Effective piston diameter d =</t>
  </si>
  <si>
    <t>Volume displacement Vp =</t>
  </si>
  <si>
    <t>cm^3</t>
  </si>
  <si>
    <t>SPL dipole=monopole at Fequal =</t>
  </si>
  <si>
    <t>Hz</t>
  </si>
  <si>
    <t>SPL (at Fequal) =</t>
  </si>
  <si>
    <t>dB</t>
  </si>
  <si>
    <t>Monopole SPL at 100 Hz =</t>
  </si>
  <si>
    <t>Dipole SPL at 100 Hz =</t>
  </si>
  <si>
    <t>Frequency</t>
  </si>
  <si>
    <t>mono A</t>
  </si>
  <si>
    <t>dipole A</t>
  </si>
  <si>
    <t>mono B</t>
  </si>
  <si>
    <t>dipole B</t>
  </si>
  <si>
    <t>dB SPL</t>
  </si>
  <si>
    <t xml:space="preserve"> </t>
  </si>
  <si>
    <t>B)  Required volume displacement to obtain a specified SPL at 1m in free-space</t>
  </si>
  <si>
    <t>(Note that 109 dB SPL requires 1 Watt acoustic radiation)</t>
  </si>
  <si>
    <t xml:space="preserve">Enter bold faced values for SPL, dipole path difference and start frequency. </t>
  </si>
  <si>
    <t>SPL =</t>
  </si>
  <si>
    <t>Fequal =</t>
  </si>
  <si>
    <t>Vp = Sd Xmax</t>
  </si>
  <si>
    <t>monopole</t>
  </si>
  <si>
    <t>dipole</t>
  </si>
  <si>
    <t>Formulas used for monopole:</t>
  </si>
  <si>
    <t>Units are dB, m, Hz</t>
  </si>
  <si>
    <t xml:space="preserve">SPL = 102.4 + 20 log(Vp) + 40 log(f) - 20 log(r) </t>
  </si>
  <si>
    <t>Formulas used for dipole:</t>
  </si>
  <si>
    <t>Vdipole = Vp (Fequal / f)  if f &lt; 3 Fequal, else Vdipole = Vp / 2</t>
  </si>
  <si>
    <t xml:space="preserve">SPL = 100.3 + 20 log(Xmax) + 40 log(f) + 40 log(d) - 20 log(r) </t>
  </si>
  <si>
    <t>SPLdipole = SPL - 20 log(Fequal / f)  if f &lt; 3 Fequal, else SPLdipole = SPL + 6</t>
  </si>
  <si>
    <t>LINKWITZ LAB - 19 February 2001</t>
  </si>
  <si>
    <t>Divide calculated Vp by two for radiation into half-space.</t>
  </si>
  <si>
    <t>1 Stück</t>
  </si>
  <si>
    <t>FDS 80</t>
  </si>
  <si>
    <t>FDS 60</t>
  </si>
</sst>
</file>

<file path=xl/styles.xml><?xml version="1.0" encoding="utf-8"?>
<styleSheet xmlns="http://schemas.openxmlformats.org/spreadsheetml/2006/main">
  <numFmts count="2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0.0E+00"/>
    <numFmt numFmtId="174" formatCode="&quot;Ja&quot;;&quot;Ja&quot;;&quot;Nein&quot;"/>
    <numFmt numFmtId="175" formatCode="&quot;Wahr&quot;;&quot;Wahr&quot;;&quot;Falsch&quot;"/>
    <numFmt numFmtId="176" formatCode="&quot;Ein&quot;;&quot;Ein&quot;;&quot;Aus&quot;"/>
    <numFmt numFmtId="177" formatCode="[$€-2]\ #,##0.00_);[Red]\([$€-2]\ #,##0.00\)"/>
  </numFmts>
  <fonts count="42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color indexed="8"/>
      <name val="Arial"/>
      <family val="0"/>
    </font>
    <font>
      <sz val="8.25"/>
      <color indexed="8"/>
      <name val="Arial"/>
      <family val="0"/>
    </font>
    <font>
      <sz val="10"/>
      <color indexed="8"/>
      <name val="Arial"/>
      <family val="0"/>
    </font>
    <font>
      <sz val="11"/>
      <color indexed="8"/>
      <name val="Arial"/>
      <family val="0"/>
    </font>
    <font>
      <sz val="9.2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color indexed="8"/>
      <name val="Arial"/>
      <family val="0"/>
    </font>
    <font>
      <b/>
      <sz val="11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8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15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1" fillId="23" borderId="1" applyNumberFormat="0" applyAlignment="0" applyProtection="0"/>
    <xf numFmtId="0" fontId="32" fillId="23" borderId="2" applyNumberFormat="0" applyAlignment="0" applyProtection="0"/>
    <xf numFmtId="0" fontId="4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4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5" borderId="0" applyNumberFormat="0" applyBorder="0" applyAlignment="0" applyProtection="0"/>
    <xf numFmtId="0" fontId="3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7" fillId="26" borderId="0" applyNumberFormat="0" applyBorder="0" applyAlignment="0" applyProtection="0"/>
    <xf numFmtId="0" fontId="0" fillId="27" borderId="4" applyNumberFormat="0" applyFont="0" applyAlignment="0" applyProtection="0"/>
    <xf numFmtId="9" fontId="0" fillId="0" borderId="0" applyFont="0" applyFill="0" applyBorder="0" applyAlignment="0" applyProtection="0"/>
    <xf numFmtId="0" fontId="38" fillId="28" borderId="0" applyNumberFormat="0" applyBorder="0" applyAlignment="0" applyProtection="0"/>
    <xf numFmtId="0" fontId="20" fillId="0" borderId="0" applyNumberFormat="0" applyFill="0" applyBorder="0" applyAlignment="0" applyProtection="0"/>
    <xf numFmtId="0" fontId="21" fillId="0" borderId="5" applyNumberFormat="0" applyFill="0" applyAlignment="0" applyProtection="0"/>
    <xf numFmtId="0" fontId="22" fillId="0" borderId="6" applyNumberFormat="0" applyFill="0" applyAlignment="0" applyProtection="0"/>
    <xf numFmtId="0" fontId="23" fillId="0" borderId="7" applyNumberFormat="0" applyFill="0" applyAlignment="0" applyProtection="0"/>
    <xf numFmtId="0" fontId="23" fillId="0" borderId="0" applyNumberFormat="0" applyFill="0" applyBorder="0" applyAlignment="0" applyProtection="0"/>
    <xf numFmtId="0" fontId="39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29" borderId="9" applyNumberFormat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1" fontId="0" fillId="0" borderId="0" xfId="0" applyNumberFormat="1" applyAlignment="1">
      <alignment/>
    </xf>
    <xf numFmtId="1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0" fillId="0" borderId="12" xfId="0" applyBorder="1" applyAlignment="1">
      <alignment horizontal="right"/>
    </xf>
    <xf numFmtId="1" fontId="0" fillId="0" borderId="11" xfId="0" applyNumberFormat="1" applyBorder="1" applyAlignment="1">
      <alignment/>
    </xf>
    <xf numFmtId="1" fontId="0" fillId="23" borderId="0" xfId="0" applyNumberForma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2" xfId="0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0" fillId="0" borderId="11" xfId="0" applyBorder="1" applyAlignment="1">
      <alignment/>
    </xf>
    <xf numFmtId="1" fontId="0" fillId="23" borderId="11" xfId="0" applyNumberFormat="1" applyFill="1" applyBorder="1" applyAlignment="1">
      <alignment horizontal="center"/>
    </xf>
    <xf numFmtId="1" fontId="0" fillId="0" borderId="11" xfId="0" applyNumberFormat="1" applyBorder="1" applyAlignment="1">
      <alignment horizontal="center"/>
    </xf>
    <xf numFmtId="1" fontId="0" fillId="0" borderId="0" xfId="0" applyNumberFormat="1" applyFill="1" applyBorder="1" applyAlignment="1">
      <alignment horizontal="center"/>
    </xf>
    <xf numFmtId="1" fontId="0" fillId="0" borderId="11" xfId="0" applyNumberFormat="1" applyFill="1" applyBorder="1" applyAlignment="1">
      <alignment horizontal="center"/>
    </xf>
    <xf numFmtId="0" fontId="1" fillId="0" borderId="0" xfId="0" applyFont="1" applyAlignment="1">
      <alignment/>
    </xf>
    <xf numFmtId="0" fontId="0" fillId="0" borderId="0" xfId="0" applyAlignment="1">
      <alignment horizontal="centerContinuous"/>
    </xf>
    <xf numFmtId="0" fontId="0" fillId="0" borderId="11" xfId="0" applyBorder="1" applyAlignment="1">
      <alignment horizontal="centerContinuous"/>
    </xf>
    <xf numFmtId="1" fontId="0" fillId="0" borderId="0" xfId="0" applyNumberFormat="1" applyAlignment="1">
      <alignment horizontal="center"/>
    </xf>
    <xf numFmtId="0" fontId="0" fillId="0" borderId="0" xfId="0" applyFont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/>
    </xf>
    <xf numFmtId="0" fontId="1" fillId="0" borderId="16" xfId="0" applyFont="1" applyFill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Fill="1" applyBorder="1" applyAlignment="1">
      <alignment/>
    </xf>
    <xf numFmtId="172" fontId="0" fillId="0" borderId="11" xfId="0" applyNumberFormat="1" applyBorder="1" applyAlignment="1">
      <alignment/>
    </xf>
    <xf numFmtId="172" fontId="0" fillId="0" borderId="0" xfId="0" applyNumberFormat="1" applyAlignment="1">
      <alignment horizontal="right"/>
    </xf>
    <xf numFmtId="0" fontId="1" fillId="0" borderId="0" xfId="0" applyFont="1" applyAlignment="1">
      <alignment horizontal="center"/>
    </xf>
    <xf numFmtId="0" fontId="1" fillId="0" borderId="11" xfId="0" applyFont="1" applyBorder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85"/>
          <c:y val="0.022"/>
          <c:w val="0.80425"/>
          <c:h val="0.7885"/>
        </c:manualLayout>
      </c:layout>
      <c:lineChart>
        <c:grouping val="standard"/>
        <c:varyColors val="0"/>
        <c:ser>
          <c:idx val="0"/>
          <c:order val="0"/>
          <c:tx>
            <c:v>monopole A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spl_max1!$B$26:$B$34</c:f>
              <c:numCache/>
            </c:numRef>
          </c:cat>
          <c:val>
            <c:numRef>
              <c:f>spl_max1!$C$26:$C$34</c:f>
              <c:numCache/>
            </c:numRef>
          </c:val>
          <c:smooth val="0"/>
        </c:ser>
        <c:ser>
          <c:idx val="2"/>
          <c:order val="1"/>
          <c:tx>
            <c:v>monopole B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00FF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spl_max1!$B$26:$B$34</c:f>
              <c:numCache/>
            </c:numRef>
          </c:cat>
          <c:val>
            <c:numRef>
              <c:f>spl_max1!$E$26:$E$34</c:f>
              <c:numCache/>
            </c:numRef>
          </c:val>
          <c:smooth val="0"/>
        </c:ser>
        <c:marker val="1"/>
        <c:axId val="30896667"/>
        <c:axId val="9634548"/>
      </c:lineChart>
      <c:catAx>
        <c:axId val="3089666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-0.01"/>
              <c:y val="-0.053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9634548"/>
        <c:crosses val="autoZero"/>
        <c:auto val="0"/>
        <c:lblOffset val="100"/>
        <c:tickLblSkip val="1"/>
        <c:noMultiLvlLbl val="0"/>
      </c:catAx>
      <c:valAx>
        <c:axId val="9634548"/>
        <c:scaling>
          <c:orientation val="minMax"/>
          <c:max val="120"/>
          <c:min val="8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SPL - dB</a:t>
                </a:r>
              </a:p>
            </c:rich>
          </c:tx>
          <c:layout>
            <c:manualLayout>
              <c:xMode val="factor"/>
              <c:yMode val="factor"/>
              <c:x val="-0.025"/>
              <c:y val="-0.0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0896667"/>
        <c:crosses val="max"/>
        <c:crossBetween val="midCat"/>
        <c:dispUnits/>
        <c:maj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059"/>
          <c:y val="0.946"/>
          <c:w val="0.742"/>
          <c:h val="0.043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11725"/>
          <c:y val="0.029"/>
          <c:w val="0.8525"/>
          <c:h val="0.85875"/>
        </c:manualLayout>
      </c:layout>
      <c:lineChart>
        <c:grouping val="standard"/>
        <c:varyColors val="0"/>
        <c:ser>
          <c:idx val="0"/>
          <c:order val="0"/>
          <c:tx>
            <c:v>monopole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spl_max1!$C$50:$C$65</c:f>
              <c:numCache/>
            </c:numRef>
          </c:cat>
          <c:val>
            <c:numRef>
              <c:f>spl_max1!$D$50:$D$65</c:f>
              <c:numCache/>
            </c:numRef>
          </c:val>
          <c:smooth val="0"/>
        </c:ser>
        <c:ser>
          <c:idx val="1"/>
          <c:order val="1"/>
          <c:tx>
            <c:v>dipole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00FF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spl_max1!$C$50:$C$65</c:f>
              <c:numCache/>
            </c:numRef>
          </c:cat>
          <c:val>
            <c:numRef>
              <c:f>spl_max1!$E$50:$E$65</c:f>
              <c:numCache/>
            </c:numRef>
          </c:val>
          <c:smooth val="0"/>
        </c:ser>
        <c:marker val="1"/>
        <c:axId val="19602069"/>
        <c:axId val="42200894"/>
      </c:lineChart>
      <c:catAx>
        <c:axId val="196020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Frequency - Hz</a:t>
                </a:r>
              </a:p>
            </c:rich>
          </c:tx>
          <c:layout>
            <c:manualLayout>
              <c:xMode val="factor"/>
              <c:yMode val="factor"/>
              <c:x val="0.0055"/>
              <c:y val="-0.03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42200894"/>
        <c:crosses val="autoZero"/>
        <c:auto val="0"/>
        <c:lblOffset val="100"/>
        <c:tickLblSkip val="2"/>
        <c:noMultiLvlLbl val="0"/>
      </c:catAx>
      <c:valAx>
        <c:axId val="42200894"/>
        <c:scaling>
          <c:logBase val="10"/>
          <c:orientation val="minMax"/>
          <c:max val="10000"/>
          <c:min val="0.01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Displaced volume - cm^3</a:t>
                </a:r>
              </a:p>
            </c:rich>
          </c:tx>
          <c:layout>
            <c:manualLayout>
              <c:xMode val="factor"/>
              <c:yMode val="factor"/>
              <c:x val="-0.05275"/>
              <c:y val="-0.002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602069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65075"/>
          <c:y val="0.1245"/>
          <c:w val="0.27125"/>
          <c:h val="0.115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0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390525</xdr:colOff>
      <xdr:row>7</xdr:row>
      <xdr:rowOff>57150</xdr:rowOff>
    </xdr:from>
    <xdr:to>
      <xdr:col>18</xdr:col>
      <xdr:colOff>38100</xdr:colOff>
      <xdr:row>34</xdr:row>
      <xdr:rowOff>0</xdr:rowOff>
    </xdr:to>
    <xdr:graphicFrame>
      <xdr:nvGraphicFramePr>
        <xdr:cNvPr id="1" name="Chart 2"/>
        <xdr:cNvGraphicFramePr/>
      </xdr:nvGraphicFramePr>
      <xdr:xfrm>
        <a:off x="3533775" y="1190625"/>
        <a:ext cx="6734175" cy="4314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247650</xdr:colOff>
      <xdr:row>46</xdr:row>
      <xdr:rowOff>9525</xdr:rowOff>
    </xdr:from>
    <xdr:to>
      <xdr:col>17</xdr:col>
      <xdr:colOff>552450</xdr:colOff>
      <xdr:row>66</xdr:row>
      <xdr:rowOff>57150</xdr:rowOff>
    </xdr:to>
    <xdr:graphicFrame>
      <xdr:nvGraphicFramePr>
        <xdr:cNvPr id="2" name="Chart 3"/>
        <xdr:cNvGraphicFramePr/>
      </xdr:nvGraphicFramePr>
      <xdr:xfrm>
        <a:off x="2800350" y="7458075"/>
        <a:ext cx="7391400" cy="32861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77"/>
  <sheetViews>
    <sheetView showGridLines="0" tabSelected="1" zoomScalePageLayoutView="0" workbookViewId="0" topLeftCell="A1">
      <selection activeCell="E44" sqref="E44"/>
    </sheetView>
  </sheetViews>
  <sheetFormatPr defaultColWidth="8.8515625" defaultRowHeight="12.75"/>
  <cols>
    <col min="1" max="1" width="2.57421875" style="0" customWidth="1"/>
    <col min="2" max="3" width="8.8515625" style="0" customWidth="1"/>
    <col min="4" max="4" width="9.140625" style="1" customWidth="1"/>
  </cols>
  <sheetData>
    <row r="2" ht="12.75">
      <c r="B2" s="2" t="s">
        <v>0</v>
      </c>
    </row>
    <row r="3" ht="12.75">
      <c r="B3" s="2" t="s">
        <v>1</v>
      </c>
    </row>
    <row r="5" ht="12.75">
      <c r="B5" t="s">
        <v>2</v>
      </c>
    </row>
    <row r="6" ht="12.75">
      <c r="B6" t="s">
        <v>3</v>
      </c>
    </row>
    <row r="8" spans="4:6" ht="12.75">
      <c r="D8" s="1" t="s">
        <v>44</v>
      </c>
      <c r="E8" s="35" t="s">
        <v>46</v>
      </c>
      <c r="F8" s="36" t="s">
        <v>45</v>
      </c>
    </row>
    <row r="9" spans="5:6" ht="12.75">
      <c r="E9" s="12" t="s">
        <v>4</v>
      </c>
      <c r="F9" s="13" t="s">
        <v>5</v>
      </c>
    </row>
    <row r="10" spans="4:7" ht="12.75">
      <c r="D10" s="1" t="s">
        <v>6</v>
      </c>
      <c r="E10" s="25">
        <v>17.35</v>
      </c>
      <c r="F10" s="26">
        <v>48.5</v>
      </c>
      <c r="G10" t="s">
        <v>7</v>
      </c>
    </row>
    <row r="11" spans="4:7" ht="12.75">
      <c r="D11" s="1" t="s">
        <v>8</v>
      </c>
      <c r="E11" s="14">
        <v>0.75</v>
      </c>
      <c r="F11" s="27">
        <v>1.95</v>
      </c>
      <c r="G11" t="s">
        <v>9</v>
      </c>
    </row>
    <row r="12" spans="4:7" ht="12.75">
      <c r="D12" s="1" t="s">
        <v>10</v>
      </c>
      <c r="E12" s="28">
        <v>50</v>
      </c>
      <c r="F12" s="29">
        <v>50</v>
      </c>
      <c r="G12" t="s">
        <v>9</v>
      </c>
    </row>
    <row r="13" spans="5:6" ht="12.75">
      <c r="E13" s="5"/>
      <c r="F13" s="15"/>
    </row>
    <row r="14" spans="4:7" ht="12.75">
      <c r="D14" s="1" t="s">
        <v>11</v>
      </c>
      <c r="E14" s="18">
        <f>SQRT(400*E10/PI())</f>
        <v>47.00075116543892</v>
      </c>
      <c r="F14" s="19">
        <f>SQRT(400*F10/PI())</f>
        <v>78.5825158159596</v>
      </c>
      <c r="G14" t="s">
        <v>9</v>
      </c>
    </row>
    <row r="15" spans="4:7" ht="12.75">
      <c r="D15" s="1" t="s">
        <v>12</v>
      </c>
      <c r="E15" s="6">
        <f>E10*E11/10</f>
        <v>1.30125</v>
      </c>
      <c r="F15" s="17">
        <f>F10*F11/10</f>
        <v>9.4575</v>
      </c>
      <c r="G15" t="s">
        <v>13</v>
      </c>
    </row>
    <row r="16" spans="5:6" ht="12.75">
      <c r="E16" s="6"/>
      <c r="F16" s="17"/>
    </row>
    <row r="17" spans="4:7" ht="12.75">
      <c r="D17" s="1" t="s">
        <v>14</v>
      </c>
      <c r="E17" s="11">
        <f>170*343/E12</f>
        <v>1166.2</v>
      </c>
      <c r="F17" s="16">
        <f>170*343/F12</f>
        <v>1166.2</v>
      </c>
      <c r="G17" t="s">
        <v>15</v>
      </c>
    </row>
    <row r="18" spans="4:7" ht="12.75">
      <c r="D18" s="1" t="s">
        <v>16</v>
      </c>
      <c r="E18" s="11">
        <f>94.3+20*LOG(E11/500)+40*LOG(E17)+40*LOG(E14/1000)</f>
        <v>107.37693861972906</v>
      </c>
      <c r="F18" s="16">
        <f>94.3+20*LOG(F11/500)+40*LOG(F17)+40*LOG(F14/1000)</f>
        <v>124.60525076865287</v>
      </c>
      <c r="G18" t="s">
        <v>17</v>
      </c>
    </row>
    <row r="19" spans="5:6" ht="12.75">
      <c r="E19" s="6"/>
      <c r="F19" s="17"/>
    </row>
    <row r="20" spans="4:7" ht="12.75">
      <c r="D20" s="1" t="s">
        <v>18</v>
      </c>
      <c r="E20" s="11">
        <f>E18-40*LOG(E17/100)</f>
        <v>64.70601713632803</v>
      </c>
      <c r="F20" s="16">
        <f>F18-40*LOG(F17/100)</f>
        <v>81.93432928525183</v>
      </c>
      <c r="G20" t="s">
        <v>17</v>
      </c>
    </row>
    <row r="21" spans="4:7" ht="12.75">
      <c r="D21" s="1" t="s">
        <v>19</v>
      </c>
      <c r="E21" s="11">
        <f>E18-60*LOG(E17/100)</f>
        <v>43.37055639462751</v>
      </c>
      <c r="F21" s="16">
        <f>F18-60*LOG(F17/100)</f>
        <v>60.59886854355132</v>
      </c>
      <c r="G21" t="s">
        <v>17</v>
      </c>
    </row>
    <row r="24" spans="2:6" ht="12.75">
      <c r="B24" t="s">
        <v>20</v>
      </c>
      <c r="C24" s="8" t="s">
        <v>21</v>
      </c>
      <c r="D24" s="1" t="s">
        <v>22</v>
      </c>
      <c r="E24" s="8" t="s">
        <v>23</v>
      </c>
      <c r="F24" s="1" t="s">
        <v>24</v>
      </c>
    </row>
    <row r="25" spans="2:6" ht="12.75">
      <c r="B25" s="7" t="s">
        <v>15</v>
      </c>
      <c r="C25" s="9" t="s">
        <v>25</v>
      </c>
      <c r="D25" s="7" t="s">
        <v>25</v>
      </c>
      <c r="E25" s="9" t="s">
        <v>25</v>
      </c>
      <c r="F25" s="7" t="s">
        <v>25</v>
      </c>
    </row>
    <row r="26" spans="2:6" ht="12.75">
      <c r="B26" s="32">
        <v>200</v>
      </c>
      <c r="C26" s="10">
        <f aca="true" t="shared" si="0" ref="C26:C34">94.3+20*LOG($E$11/500)+40*LOG(B26)+40*LOG($E$14/1000)</f>
        <v>76.74721696288731</v>
      </c>
      <c r="D26" s="4">
        <f aca="true" t="shared" si="1" ref="D26:D34">IF(B26&lt;3*$E$17,C26-20*LOG($E$17/B26),C26+6)</f>
        <v>61.43235613446642</v>
      </c>
      <c r="E26" s="10">
        <f aca="true" t="shared" si="2" ref="E26:E34">94.3+20*LOG($F$11/500)+40*LOG(B26)+40*LOG($F$14/1000)</f>
        <v>93.97552911181108</v>
      </c>
      <c r="F26" s="4">
        <f aca="true" t="shared" si="3" ref="F26:F34">IF(B26&lt;3*$F$17,E26-20*LOG($F$17/B26),E26+6)</f>
        <v>78.6606682833902</v>
      </c>
    </row>
    <row r="27" spans="2:6" ht="12.75">
      <c r="B27" s="3">
        <v>267</v>
      </c>
      <c r="C27" s="10">
        <f t="shared" si="0"/>
        <v>81.76646759091108</v>
      </c>
      <c r="D27" s="4">
        <f t="shared" si="1"/>
        <v>68.96123207650207</v>
      </c>
      <c r="E27" s="10">
        <f t="shared" si="2"/>
        <v>98.99477973983485</v>
      </c>
      <c r="F27" s="4">
        <f t="shared" si="3"/>
        <v>86.18954422542585</v>
      </c>
    </row>
    <row r="28" spans="2:6" ht="12.75">
      <c r="B28" s="3">
        <v>356</v>
      </c>
      <c r="C28" s="10">
        <f t="shared" si="0"/>
        <v>86.76401705524307</v>
      </c>
      <c r="D28" s="4">
        <f t="shared" si="1"/>
        <v>76.45755627300007</v>
      </c>
      <c r="E28" s="10">
        <f t="shared" si="2"/>
        <v>103.99232920416685</v>
      </c>
      <c r="F28" s="4">
        <f t="shared" si="3"/>
        <v>93.68586842192384</v>
      </c>
    </row>
    <row r="29" spans="2:6" ht="12.75">
      <c r="B29" s="3">
        <v>475</v>
      </c>
      <c r="C29" s="10">
        <f t="shared" si="0"/>
        <v>91.77376152132268</v>
      </c>
      <c r="D29" s="4">
        <f t="shared" si="1"/>
        <v>83.9721729721195</v>
      </c>
      <c r="E29" s="10">
        <f t="shared" si="2"/>
        <v>109.00207367024649</v>
      </c>
      <c r="F29" s="4">
        <f t="shared" si="3"/>
        <v>101.2004851210433</v>
      </c>
    </row>
    <row r="30" spans="2:6" ht="12.75">
      <c r="B30" s="3">
        <v>633</v>
      </c>
      <c r="C30" s="10">
        <f t="shared" si="0"/>
        <v>96.76216553702227</v>
      </c>
      <c r="D30" s="4">
        <f t="shared" si="1"/>
        <v>91.45477899566886</v>
      </c>
      <c r="E30" s="10">
        <f t="shared" si="2"/>
        <v>113.99047768594605</v>
      </c>
      <c r="F30" s="4">
        <f t="shared" si="3"/>
        <v>108.68309114459264</v>
      </c>
    </row>
    <row r="31" spans="2:6" ht="12.75">
      <c r="B31" s="3">
        <v>844</v>
      </c>
      <c r="C31" s="10">
        <f t="shared" si="0"/>
        <v>101.75971500135427</v>
      </c>
      <c r="D31" s="4">
        <f t="shared" si="1"/>
        <v>98.95110319216685</v>
      </c>
      <c r="E31" s="10">
        <f t="shared" si="2"/>
        <v>118.98802715027804</v>
      </c>
      <c r="F31" s="4">
        <f t="shared" si="3"/>
        <v>116.17941534109063</v>
      </c>
    </row>
    <row r="32" spans="2:6" ht="12.75">
      <c r="B32" s="3">
        <v>1125</v>
      </c>
      <c r="C32" s="10">
        <f t="shared" si="0"/>
        <v>106.75211803422332</v>
      </c>
      <c r="D32" s="4">
        <f t="shared" si="1"/>
        <v>106.43970774147043</v>
      </c>
      <c r="E32" s="10">
        <f t="shared" si="2"/>
        <v>123.98043018314709</v>
      </c>
      <c r="F32" s="4">
        <f t="shared" si="3"/>
        <v>123.6680198903942</v>
      </c>
    </row>
    <row r="33" spans="2:6" ht="12.75">
      <c r="B33" s="3">
        <v>1500</v>
      </c>
      <c r="C33" s="10">
        <f t="shared" si="0"/>
        <v>111.74966749855531</v>
      </c>
      <c r="D33" s="4">
        <f t="shared" si="1"/>
        <v>113.93603193796842</v>
      </c>
      <c r="E33" s="10">
        <f t="shared" si="2"/>
        <v>128.9779796474791</v>
      </c>
      <c r="F33" s="4">
        <f t="shared" si="3"/>
        <v>131.16434408689219</v>
      </c>
    </row>
    <row r="34" spans="2:6" ht="12.75">
      <c r="B34" s="3">
        <v>2000</v>
      </c>
      <c r="C34" s="10">
        <f t="shared" si="0"/>
        <v>116.74721696288731</v>
      </c>
      <c r="D34" s="4">
        <f t="shared" si="1"/>
        <v>121.43235613446642</v>
      </c>
      <c r="E34" s="10">
        <f t="shared" si="2"/>
        <v>133.97552911181108</v>
      </c>
      <c r="F34" s="4">
        <f t="shared" si="3"/>
        <v>138.6606682833902</v>
      </c>
    </row>
    <row r="35" ht="12.75">
      <c r="D35" s="4" t="s">
        <v>26</v>
      </c>
    </row>
    <row r="38" ht="12.75">
      <c r="B38" s="20" t="s">
        <v>27</v>
      </c>
    </row>
    <row r="39" ht="12.75">
      <c r="B39" s="24" t="s">
        <v>28</v>
      </c>
    </row>
    <row r="40" ht="12.75">
      <c r="B40" s="24"/>
    </row>
    <row r="41" ht="12.75">
      <c r="B41" t="s">
        <v>29</v>
      </c>
    </row>
    <row r="42" ht="12.75">
      <c r="B42" t="s">
        <v>43</v>
      </c>
    </row>
    <row r="44" spans="4:6" ht="12.75">
      <c r="D44" s="1" t="s">
        <v>30</v>
      </c>
      <c r="E44" s="30">
        <v>90</v>
      </c>
      <c r="F44" t="s">
        <v>17</v>
      </c>
    </row>
    <row r="45" spans="4:10" ht="12.75">
      <c r="D45" s="1" t="s">
        <v>10</v>
      </c>
      <c r="E45" s="31">
        <v>483</v>
      </c>
      <c r="F45" t="s">
        <v>9</v>
      </c>
      <c r="H45" t="s">
        <v>31</v>
      </c>
      <c r="I45" s="23">
        <f>170*343/E45</f>
        <v>120.72463768115942</v>
      </c>
      <c r="J45" t="s">
        <v>15</v>
      </c>
    </row>
    <row r="47" spans="4:5" ht="12.75">
      <c r="D47" s="22" t="s">
        <v>32</v>
      </c>
      <c r="E47" s="21"/>
    </row>
    <row r="48" spans="3:5" ht="12.75">
      <c r="C48" t="s">
        <v>20</v>
      </c>
      <c r="D48" s="8" t="s">
        <v>33</v>
      </c>
      <c r="E48" s="1" t="s">
        <v>34</v>
      </c>
    </row>
    <row r="49" spans="3:5" ht="12.75">
      <c r="C49" s="7" t="s">
        <v>15</v>
      </c>
      <c r="D49" s="9" t="s">
        <v>13</v>
      </c>
      <c r="E49" s="7" t="s">
        <v>13</v>
      </c>
    </row>
    <row r="50" spans="3:5" ht="12.75">
      <c r="C50" s="32">
        <v>25</v>
      </c>
      <c r="D50" s="10">
        <f aca="true" t="shared" si="4" ref="D50:D65">(10^(($E$44-102.4-40*LOG(C50))/20))*10^6</f>
        <v>383.8132670431181</v>
      </c>
      <c r="E50" s="4">
        <f aca="true" t="shared" si="5" ref="E50:E65">IF(C50&lt;3*$I$45,D50*$I$45/C50,D50/2)</f>
        <v>1853.428704040101</v>
      </c>
    </row>
    <row r="51" spans="3:5" ht="12.75">
      <c r="C51" s="3">
        <f aca="true" t="shared" si="6" ref="C51:C65">C50*2^(1/2)</f>
        <v>35.35533905932738</v>
      </c>
      <c r="D51" s="10">
        <f t="shared" si="4"/>
        <v>191.90663352155926</v>
      </c>
      <c r="E51" s="4">
        <f t="shared" si="5"/>
        <v>655.2860025362756</v>
      </c>
    </row>
    <row r="52" spans="3:5" ht="12.75">
      <c r="C52" s="3">
        <f t="shared" si="6"/>
        <v>50.00000000000001</v>
      </c>
      <c r="D52" s="10">
        <f t="shared" si="4"/>
        <v>95.95331676077927</v>
      </c>
      <c r="E52" s="4">
        <f t="shared" si="5"/>
        <v>231.67858800501196</v>
      </c>
    </row>
    <row r="53" spans="3:5" ht="12.75">
      <c r="C53" s="3">
        <f t="shared" si="6"/>
        <v>70.71067811865477</v>
      </c>
      <c r="D53" s="10">
        <f t="shared" si="4"/>
        <v>47.97665838038962</v>
      </c>
      <c r="E53" s="4">
        <f t="shared" si="5"/>
        <v>81.91075031703411</v>
      </c>
    </row>
    <row r="54" spans="3:5" ht="12.75">
      <c r="C54" s="3">
        <f t="shared" si="6"/>
        <v>100.00000000000003</v>
      </c>
      <c r="D54" s="10">
        <f t="shared" si="4"/>
        <v>23.988329190194857</v>
      </c>
      <c r="E54" s="4">
        <f t="shared" si="5"/>
        <v>28.959823500626534</v>
      </c>
    </row>
    <row r="55" spans="3:5" ht="12.75">
      <c r="C55" s="3">
        <f t="shared" si="6"/>
        <v>141.42135623730957</v>
      </c>
      <c r="D55" s="10">
        <f t="shared" si="4"/>
        <v>11.994164595097427</v>
      </c>
      <c r="E55" s="4">
        <f t="shared" si="5"/>
        <v>10.238843789629279</v>
      </c>
    </row>
    <row r="56" spans="3:5" ht="12.75">
      <c r="C56" s="3">
        <f t="shared" si="6"/>
        <v>200.0000000000001</v>
      </c>
      <c r="D56" s="10">
        <f t="shared" si="4"/>
        <v>5.9970822975487135</v>
      </c>
      <c r="E56" s="4">
        <f t="shared" si="5"/>
        <v>3.6199779375783154</v>
      </c>
    </row>
    <row r="57" spans="3:5" ht="12.75">
      <c r="C57" s="3">
        <f t="shared" si="6"/>
        <v>282.8427124746192</v>
      </c>
      <c r="D57" s="33">
        <f t="shared" si="4"/>
        <v>2.998541148774356</v>
      </c>
      <c r="E57" s="34">
        <f t="shared" si="5"/>
        <v>1.2798554737036594</v>
      </c>
    </row>
    <row r="58" spans="3:5" ht="12.75">
      <c r="C58" s="3">
        <f t="shared" si="6"/>
        <v>400.0000000000003</v>
      </c>
      <c r="D58" s="33">
        <f t="shared" si="4"/>
        <v>1.499270574387178</v>
      </c>
      <c r="E58" s="34">
        <f t="shared" si="5"/>
        <v>0.749635287193589</v>
      </c>
    </row>
    <row r="59" spans="3:5" ht="12.75">
      <c r="C59" s="3">
        <f t="shared" si="6"/>
        <v>565.6854249492385</v>
      </c>
      <c r="D59" s="33">
        <f t="shared" si="4"/>
        <v>0.7496352871935889</v>
      </c>
      <c r="E59" s="34">
        <f t="shared" si="5"/>
        <v>0.3748176435967944</v>
      </c>
    </row>
    <row r="60" spans="3:5" ht="12.75">
      <c r="C60" s="3">
        <f t="shared" si="6"/>
        <v>800.0000000000007</v>
      </c>
      <c r="D60" s="33">
        <f t="shared" si="4"/>
        <v>0.3748176435967944</v>
      </c>
      <c r="E60" s="34">
        <f t="shared" si="5"/>
        <v>0.1874088217983972</v>
      </c>
    </row>
    <row r="61" spans="3:5" ht="12.75">
      <c r="C61" s="3">
        <f t="shared" si="6"/>
        <v>1131.370849898477</v>
      </c>
      <c r="D61" s="33">
        <f t="shared" si="4"/>
        <v>0.18740882179839718</v>
      </c>
      <c r="E61" s="34">
        <f t="shared" si="5"/>
        <v>0.09370441089919859</v>
      </c>
    </row>
    <row r="62" spans="3:5" ht="12.75">
      <c r="C62" s="3">
        <f t="shared" si="6"/>
        <v>1600.0000000000014</v>
      </c>
      <c r="D62" s="33">
        <f t="shared" si="4"/>
        <v>0.09370441089919859</v>
      </c>
      <c r="E62" s="34">
        <f t="shared" si="5"/>
        <v>0.046852205449599296</v>
      </c>
    </row>
    <row r="63" spans="3:5" ht="12.75">
      <c r="C63" s="3">
        <f t="shared" si="6"/>
        <v>2262.741699796954</v>
      </c>
      <c r="D63" s="33">
        <f t="shared" si="4"/>
        <v>0.046852205449599206</v>
      </c>
      <c r="E63" s="34">
        <f t="shared" si="5"/>
        <v>0.023426102724799603</v>
      </c>
    </row>
    <row r="64" spans="3:5" ht="12.75">
      <c r="C64" s="3">
        <f t="shared" si="6"/>
        <v>3200.0000000000027</v>
      </c>
      <c r="D64" s="33">
        <f t="shared" si="4"/>
        <v>0.023426102724799645</v>
      </c>
      <c r="E64" s="34">
        <f t="shared" si="5"/>
        <v>0.011713051362399822</v>
      </c>
    </row>
    <row r="65" spans="3:5" ht="12.75">
      <c r="C65" s="3">
        <f t="shared" si="6"/>
        <v>4525.483399593908</v>
      </c>
      <c r="D65" s="33">
        <f t="shared" si="4"/>
        <v>0.0117130513623998</v>
      </c>
      <c r="E65" s="34">
        <f t="shared" si="5"/>
        <v>0.0058565256811999</v>
      </c>
    </row>
    <row r="69" ht="12.75">
      <c r="B69" t="s">
        <v>35</v>
      </c>
    </row>
    <row r="70" spans="2:8" ht="12.75">
      <c r="B70" t="s">
        <v>40</v>
      </c>
      <c r="H70" t="s">
        <v>36</v>
      </c>
    </row>
    <row r="71" ht="12.75">
      <c r="B71" t="s">
        <v>37</v>
      </c>
    </row>
    <row r="73" ht="12.75">
      <c r="B73" t="s">
        <v>38</v>
      </c>
    </row>
    <row r="74" ht="12.75">
      <c r="B74" t="s">
        <v>41</v>
      </c>
    </row>
    <row r="75" ht="12.75">
      <c r="B75" t="s">
        <v>39</v>
      </c>
    </row>
    <row r="77" ht="12.75">
      <c r="B77" s="2" t="s">
        <v>42</v>
      </c>
    </row>
  </sheetData>
  <sheetProtection/>
  <printOptions/>
  <pageMargins left="0.49" right="0.52" top="0.984251969" bottom="0.984251969" header="0.5" footer="0.5"/>
  <pageSetup horizontalDpi="300" verticalDpi="300" orientation="portrait" r:id="rId2"/>
  <headerFooter alignWithMargins="0">
    <oddHeader>&amp;C(c) LINKWITZ LAB</oddHeader>
    <oddFooter>&amp;L&amp;D  &amp;T&amp;C&amp;P&amp;R&amp;F</oddFooter>
  </headerFooter>
  <rowBreaks count="1" manualBreakCount="1">
    <brk id="36" max="6553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modrow</dc:creator>
  <cp:keywords/>
  <dc:description/>
  <cp:lastModifiedBy>ATE</cp:lastModifiedBy>
  <cp:lastPrinted>2009-10-27T12:28:59Z</cp:lastPrinted>
  <dcterms:created xsi:type="dcterms:W3CDTF">2009-10-22T12:29:21Z</dcterms:created>
  <dcterms:modified xsi:type="dcterms:W3CDTF">2018-01-27T11:53:17Z</dcterms:modified>
  <cp:category/>
  <cp:version/>
  <cp:contentType/>
  <cp:contentStatus/>
</cp:coreProperties>
</file>